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valentine/Library/CloudStorage/GoogleDrive-gvalentine@berkeley.edu/.shortcut-targets-by-id/1tuAGXg90P8ZgY9-pvg1b4Wl4OTgcJUcS/Debt Free Justice Campaign/Subcommittees/Research/State Campaign Material Development/Public Resources/Website Ready/"/>
    </mc:Choice>
  </mc:AlternateContent>
  <xr:revisionPtr revIDLastSave="0" documentId="8_{EC18E416-EE94-A949-B68B-435262FE15DC}" xr6:coauthVersionLast="47" xr6:coauthVersionMax="47" xr10:uidLastSave="{00000000-0000-0000-0000-000000000000}"/>
  <bookViews>
    <workbookView xWindow="0" yWindow="740" windowWidth="16020" windowHeight="17820" xr2:uid="{00000000-000D-0000-FFFF-FFFF00000000}"/>
  </bookViews>
  <sheets>
    <sheet name="DISCLAIMER" sheetId="10" r:id="rId1"/>
    <sheet name="1.Assessed" sheetId="2" r:id="rId2"/>
    <sheet name="2.Collections" sheetId="1" r:id="rId3"/>
    <sheet name="3.Expenditures" sheetId="7" r:id="rId4"/>
    <sheet name="4.AssessmentCollectionCosts" sheetId="8" r:id="rId5"/>
    <sheet name="5.OverallBudget" sheetId="9" r:id="rId6"/>
  </sheets>
  <definedNames>
    <definedName name="_xlnm.Print_Titles" localSheetId="3">'3.Expenditures'!$1:$4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9" l="1"/>
  <c r="G12" i="9"/>
  <c r="G11" i="9"/>
  <c r="G10" i="9"/>
  <c r="G9" i="9"/>
  <c r="G8" i="9"/>
  <c r="G7" i="9"/>
  <c r="F14" i="9"/>
  <c r="E14" i="9"/>
  <c r="G14" i="9" l="1"/>
  <c r="D14" i="9"/>
  <c r="C14" i="9" l="1"/>
  <c r="F9" i="8" l="1"/>
  <c r="E9" i="8"/>
  <c r="D9" i="8"/>
  <c r="C9" i="8"/>
  <c r="G8" i="8"/>
  <c r="G7" i="8"/>
  <c r="G8" i="7"/>
  <c r="G9" i="7"/>
  <c r="G10" i="7"/>
  <c r="G11" i="7"/>
  <c r="C12" i="7"/>
  <c r="D12" i="7"/>
  <c r="E12" i="7"/>
  <c r="F12" i="7"/>
  <c r="G15" i="7"/>
  <c r="G16" i="7"/>
  <c r="C17" i="7"/>
  <c r="C18" i="7" s="1"/>
  <c r="D17" i="7"/>
  <c r="D18" i="7" s="1"/>
  <c r="E17" i="7"/>
  <c r="E18" i="7" s="1"/>
  <c r="F17" i="7"/>
  <c r="F18" i="7" s="1"/>
  <c r="G9" i="8" l="1"/>
  <c r="G17" i="7"/>
  <c r="G12" i="7"/>
  <c r="E16" i="2"/>
  <c r="D16" i="2"/>
  <c r="C16" i="2"/>
  <c r="B16" i="2"/>
  <c r="F15" i="2"/>
  <c r="F14" i="2"/>
  <c r="F13" i="2"/>
  <c r="F12" i="2"/>
  <c r="F11" i="2"/>
  <c r="F10" i="2"/>
  <c r="F9" i="2"/>
  <c r="F8" i="2"/>
  <c r="F7" i="2"/>
  <c r="E15" i="1"/>
  <c r="D15" i="1"/>
  <c r="E14" i="1"/>
  <c r="D14" i="1"/>
  <c r="C14" i="1"/>
  <c r="B14" i="1"/>
  <c r="E13" i="1"/>
  <c r="D13" i="1"/>
  <c r="C13" i="1"/>
  <c r="B13" i="1"/>
  <c r="E12" i="1"/>
  <c r="D12" i="1"/>
  <c r="D11" i="1"/>
  <c r="C11" i="1"/>
  <c r="B11" i="1"/>
  <c r="E9" i="1"/>
  <c r="D9" i="1"/>
  <c r="E8" i="1"/>
  <c r="D8" i="1"/>
  <c r="E7" i="1"/>
  <c r="D7" i="1"/>
  <c r="C7" i="1"/>
  <c r="B7" i="1"/>
  <c r="F10" i="1"/>
  <c r="G18" i="7" l="1"/>
  <c r="E16" i="1"/>
  <c r="G10" i="1"/>
  <c r="H10" i="1" s="1"/>
  <c r="D16" i="1"/>
  <c r="B16" i="1"/>
  <c r="C16" i="1"/>
  <c r="F16" i="2"/>
  <c r="F7" i="1"/>
  <c r="H7" i="1" s="1"/>
  <c r="F8" i="1"/>
  <c r="G8" i="1" s="1"/>
  <c r="F12" i="1"/>
  <c r="G12" i="1" s="1"/>
  <c r="F9" i="1"/>
  <c r="G9" i="1" s="1"/>
  <c r="F14" i="1"/>
  <c r="G14" i="1" s="1"/>
  <c r="F13" i="1"/>
  <c r="G13" i="1" s="1"/>
  <c r="F11" i="1"/>
  <c r="G11" i="1" s="1"/>
  <c r="F15" i="1"/>
  <c r="G15" i="1" s="1"/>
  <c r="G16" i="1" l="1"/>
  <c r="H16" i="1"/>
  <c r="F16" i="1"/>
</calcChain>
</file>

<file path=xl/sharedStrings.xml><?xml version="1.0" encoding="utf-8"?>
<sst xmlns="http://schemas.openxmlformats.org/spreadsheetml/2006/main" count="125" uniqueCount="78">
  <si>
    <t>Navajo County Juvenile Probation</t>
  </si>
  <si>
    <t>Juvenile Probation Fees/Fines Assessed</t>
  </si>
  <si>
    <t>January 2018 - February 2021</t>
  </si>
  <si>
    <t>Jan - Dec 2018</t>
  </si>
  <si>
    <t>Jan - Dec 2019</t>
  </si>
  <si>
    <t>Jan - Dec 2020</t>
  </si>
  <si>
    <t>Jan - Feb, 2021</t>
  </si>
  <si>
    <t>Total  Assessed</t>
  </si>
  <si>
    <t xml:space="preserve">      Diversion Fees</t>
  </si>
  <si>
    <t xml:space="preserve">      DUI Abatement Assessment</t>
  </si>
  <si>
    <t xml:space="preserve">      Prison Construction Assessment</t>
  </si>
  <si>
    <t xml:space="preserve">      Probation Fees</t>
  </si>
  <si>
    <t xml:space="preserve">      Public Defender</t>
  </si>
  <si>
    <t xml:space="preserve">      Public Safety Equipment Fund </t>
  </si>
  <si>
    <t xml:space="preserve">      SurCharge</t>
  </si>
  <si>
    <t xml:space="preserve">      Time Payment</t>
  </si>
  <si>
    <t xml:space="preserve">      Victims Rights Fees </t>
  </si>
  <si>
    <t xml:space="preserve">   Total Fees/Fines To Treasurer</t>
  </si>
  <si>
    <t>Total number of Juvenile Accounts</t>
  </si>
  <si>
    <t>Total amounts of juvenile fees assessed: Records relating to the total amount (in dollars) of</t>
  </si>
  <si>
    <t>juvenile fees assessed or charged each year, by type or category of fee and number of youth</t>
  </si>
  <si>
    <t>or accounts.</t>
  </si>
  <si>
    <t>Juvenile Probation Fees/Fines Income Transferred to County Treasurer</t>
  </si>
  <si>
    <t>Total Collected</t>
  </si>
  <si>
    <t>Total Distributed to Fill the Gap</t>
  </si>
  <si>
    <t>Total Amount Disbursed to Probation</t>
  </si>
  <si>
    <t>Total amounts of juvenile fees collected: Records relating to the total amount (in dollars) of</t>
  </si>
  <si>
    <t>juvenile fees collected each year, by type or category of fee and number of youth or accounts.</t>
  </si>
  <si>
    <t>NAVAJO COUNTY JUVENILE PROBATION</t>
  </si>
  <si>
    <t>EXPENDITURES</t>
  </si>
  <si>
    <t>JANUARY 2018 - FEBRUARY 2021</t>
  </si>
  <si>
    <t>Jan - Feb 2021</t>
  </si>
  <si>
    <t>TOTAL</t>
  </si>
  <si>
    <t/>
  </si>
  <si>
    <t>Juvenile Probation Fees</t>
  </si>
  <si>
    <t>Account Description</t>
  </si>
  <si>
    <t>Regular salaries &amp; wages</t>
  </si>
  <si>
    <t>Employee Related Expenses</t>
  </si>
  <si>
    <t>Supplies</t>
  </si>
  <si>
    <t>Other services</t>
  </si>
  <si>
    <t>Juvenile Probatio Srvc Diversion</t>
  </si>
  <si>
    <t>GRANT TOTAL</t>
  </si>
  <si>
    <t xml:space="preserve"> EMPLOYEE COUNT</t>
  </si>
  <si>
    <t>.50 JAN - OCT 2018</t>
  </si>
  <si>
    <t>.56 JAN-SEP 2019</t>
  </si>
  <si>
    <t>.81 JAN-DEC2020</t>
  </si>
  <si>
    <t>.81 JAN-FEB 2021</t>
  </si>
  <si>
    <t>.56 NOV-DEC 2018</t>
  </si>
  <si>
    <t>.81 SEP-DEC 2019</t>
  </si>
  <si>
    <t>Expenditures of juvenile fee revenue: Records relating to the distribution and/or</t>
  </si>
  <si>
    <t>expenditures of all collected juvenile fees, including which funds, programs, budgets or</t>
  </si>
  <si>
    <t>positions receive juvenile fee revenue.</t>
  </si>
  <si>
    <t xml:space="preserve">JUVENILE ASSESSMENT/COLLECTION </t>
  </si>
  <si>
    <t>ACCOUNT COLLECTIONS CLERK .50 FTE</t>
  </si>
  <si>
    <t>Financial cost of assessing and collecting juvenile fees: Records relating to the amount</t>
  </si>
  <si>
    <t>spent on assessing and collecting juvenile fees by Probation and/or other county departments,</t>
  </si>
  <si>
    <t>for example, budget statements and/or job descriptions specifying how much time is or how</t>
  </si>
  <si>
    <t>many resources are spent by collections staff, probation staff, or any other parties involved in</t>
  </si>
  <si>
    <t>assessing and collecting juvenile fees.</t>
  </si>
  <si>
    <t>OVERALL BUDGET</t>
  </si>
  <si>
    <t>FISCAL YEAR 07/01 TO 06/30</t>
  </si>
  <si>
    <t>FY18</t>
  </si>
  <si>
    <t>FY19</t>
  </si>
  <si>
    <t>FY20</t>
  </si>
  <si>
    <t>FY21</t>
  </si>
  <si>
    <t>State Grant Budgets</t>
  </si>
  <si>
    <t>JIPS</t>
  </si>
  <si>
    <t>STANDARD</t>
  </si>
  <si>
    <t>DIVERSION INTAKE</t>
  </si>
  <si>
    <t>DIVERSION CONSEQUENCES</t>
  </si>
  <si>
    <t>JPSF</t>
  </si>
  <si>
    <t>FAMILY COUNSELING</t>
  </si>
  <si>
    <t>COUNTY DEPARTMENT BUDGET</t>
  </si>
  <si>
    <t>Overall county probation and juvenile court budget: Records relating to the general</t>
  </si>
  <si>
    <t>budget of the County Probation Department and the Juvenile Court Administration, including</t>
  </si>
  <si>
    <t>current revenue streams that comprise the budgets of the County Probation Department and</t>
  </si>
  <si>
    <t>Juvenile Court Administration.</t>
  </si>
  <si>
    <t>DISCLAIMER: This document is an example from a past legislative campaign that has ended and therefore may not reflect current conditions.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</si>
</sst>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_(&quot;$&quot;* #,##0.00_);[Red]_(&quot;$&quot;* \(#,##0.00\);_(&quot;$&quot;* &quot;-&quot;??_);_(* @_)"/>
  </numFmts>
  <fonts count="13" x14ac:knownFonts="1">
    <font>
      <sz val="11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u/>
      <sz val="8"/>
      <color rgb="FF000000"/>
      <name val="Calibri"/>
      <family val="2"/>
      <scheme val="minor"/>
    </font>
    <font>
      <b/>
      <sz val="8"/>
      <color rgb="FF19197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1" fillId="0" borderId="0" xfId="0" applyFont="1" applyAlignment="1">
      <alignment horizontal="left" wrapText="1"/>
    </xf>
    <xf numFmtId="39" fontId="2" fillId="0" borderId="0" xfId="0" applyNumberFormat="1" applyFont="1" applyAlignment="1">
      <alignment wrapText="1"/>
    </xf>
    <xf numFmtId="0" fontId="2" fillId="0" borderId="0" xfId="0" applyFont="1"/>
    <xf numFmtId="39" fontId="2" fillId="0" borderId="0" xfId="0" applyNumberFormat="1" applyFont="1" applyAlignment="1">
      <alignment horizontal="right" wrapText="1"/>
    </xf>
    <xf numFmtId="164" fontId="1" fillId="0" borderId="2" xfId="0" applyNumberFormat="1" applyFont="1" applyBorder="1" applyAlignment="1">
      <alignment horizontal="right" wrapText="1"/>
    </xf>
    <xf numFmtId="0" fontId="2" fillId="0" borderId="0" xfId="0" applyFont="1" applyAlignment="1">
      <alignment horizontal="left"/>
    </xf>
    <xf numFmtId="42" fontId="2" fillId="0" borderId="0" xfId="0" applyNumberFormat="1" applyFont="1" applyAlignment="1">
      <alignment horizontal="right" wrapText="1"/>
    </xf>
    <xf numFmtId="42" fontId="2" fillId="0" borderId="0" xfId="0" applyNumberFormat="1" applyFont="1" applyAlignment="1">
      <alignment wrapText="1"/>
    </xf>
    <xf numFmtId="42" fontId="2" fillId="0" borderId="1" xfId="0" applyNumberFormat="1" applyFont="1" applyBorder="1" applyAlignment="1">
      <alignment horizontal="right" wrapText="1"/>
    </xf>
    <xf numFmtId="42" fontId="1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right" wrapText="1"/>
    </xf>
    <xf numFmtId="42" fontId="1" fillId="0" borderId="3" xfId="0" applyNumberFormat="1" applyFont="1" applyBorder="1" applyAlignment="1">
      <alignment wrapText="1"/>
    </xf>
    <xf numFmtId="0" fontId="4" fillId="0" borderId="0" xfId="1" applyFont="1"/>
    <xf numFmtId="0" fontId="5" fillId="0" borderId="0" xfId="1" applyFont="1" applyAlignment="1">
      <alignment vertical="top" wrapText="1" readingOrder="1"/>
    </xf>
    <xf numFmtId="0" fontId="8" fillId="0" borderId="0" xfId="1" applyFont="1" applyAlignment="1">
      <alignment vertical="top" readingOrder="1"/>
    </xf>
    <xf numFmtId="0" fontId="5" fillId="0" borderId="0" xfId="1" applyFont="1" applyAlignment="1">
      <alignment horizontal="left" vertical="top" readingOrder="1"/>
    </xf>
    <xf numFmtId="0" fontId="7" fillId="0" borderId="0" xfId="1" applyFont="1" applyAlignment="1">
      <alignment horizontal="left" vertical="top" readingOrder="1"/>
    </xf>
    <xf numFmtId="0" fontId="9" fillId="0" borderId="0" xfId="1" applyFont="1" applyAlignment="1">
      <alignment horizontal="right" vertical="top" readingOrder="1"/>
    </xf>
    <xf numFmtId="42" fontId="5" fillId="0" borderId="0" xfId="1" applyNumberFormat="1" applyFont="1" applyAlignment="1">
      <alignment horizontal="right" vertical="top" wrapText="1" readingOrder="1"/>
    </xf>
    <xf numFmtId="42" fontId="4" fillId="0" borderId="0" xfId="1" applyNumberFormat="1" applyFont="1" applyAlignment="1">
      <alignment horizontal="right"/>
    </xf>
    <xf numFmtId="42" fontId="7" fillId="0" borderId="0" xfId="1" applyNumberFormat="1" applyFont="1" applyAlignment="1">
      <alignment horizontal="right" vertical="top" wrapText="1" readingOrder="1"/>
    </xf>
    <xf numFmtId="42" fontId="5" fillId="0" borderId="1" xfId="1" applyNumberFormat="1" applyFont="1" applyBorder="1" applyAlignment="1">
      <alignment horizontal="right" vertical="top" wrapText="1" readingOrder="1"/>
    </xf>
    <xf numFmtId="42" fontId="4" fillId="0" borderId="1" xfId="1" applyNumberFormat="1" applyFont="1" applyBorder="1" applyAlignment="1">
      <alignment horizontal="right"/>
    </xf>
    <xf numFmtId="42" fontId="2" fillId="0" borderId="0" xfId="0" applyNumberFormat="1" applyFont="1"/>
    <xf numFmtId="42" fontId="2" fillId="0" borderId="1" xfId="0" applyNumberFormat="1" applyFont="1" applyBorder="1"/>
    <xf numFmtId="42" fontId="1" fillId="0" borderId="0" xfId="0" applyNumberFormat="1" applyFont="1"/>
    <xf numFmtId="0" fontId="1" fillId="0" borderId="0" xfId="0" applyFont="1"/>
    <xf numFmtId="0" fontId="9" fillId="0" borderId="0" xfId="1" applyFont="1" applyAlignment="1">
      <alignment vertical="top" wrapText="1" readingOrder="1"/>
    </xf>
    <xf numFmtId="0" fontId="9" fillId="0" borderId="0" xfId="1" applyFont="1" applyAlignment="1">
      <alignment vertical="top" readingOrder="1"/>
    </xf>
    <xf numFmtId="0" fontId="9" fillId="0" borderId="0" xfId="1" applyFont="1" applyAlignment="1">
      <alignment horizontal="right" vertical="top" wrapText="1" readingOrder="1"/>
    </xf>
    <xf numFmtId="0" fontId="7" fillId="0" borderId="0" xfId="1" applyFont="1" applyAlignment="1">
      <alignment vertical="top" wrapText="1" readingOrder="1"/>
    </xf>
    <xf numFmtId="0" fontId="7" fillId="0" borderId="0" xfId="1" applyFont="1" applyAlignment="1">
      <alignment vertical="top" readingOrder="1"/>
    </xf>
    <xf numFmtId="0" fontId="7" fillId="0" borderId="0" xfId="1" applyFont="1" applyAlignment="1">
      <alignment horizontal="right" vertical="top" wrapText="1" readingOrder="1"/>
    </xf>
    <xf numFmtId="0" fontId="6" fillId="0" borderId="0" xfId="1" applyFont="1"/>
    <xf numFmtId="38" fontId="5" fillId="0" borderId="0" xfId="1" applyNumberFormat="1" applyFont="1" applyAlignment="1">
      <alignment horizontal="right" vertical="top" wrapText="1" readingOrder="1"/>
    </xf>
    <xf numFmtId="38" fontId="4" fillId="0" borderId="0" xfId="1" applyNumberFormat="1" applyFont="1"/>
    <xf numFmtId="38" fontId="5" fillId="0" borderId="1" xfId="1" applyNumberFormat="1" applyFont="1" applyBorder="1" applyAlignment="1">
      <alignment horizontal="right" vertical="top" wrapText="1" readingOrder="1"/>
    </xf>
    <xf numFmtId="38" fontId="4" fillId="0" borderId="1" xfId="1" applyNumberFormat="1" applyFont="1" applyBorder="1"/>
    <xf numFmtId="38" fontId="7" fillId="0" borderId="0" xfId="1" applyNumberFormat="1" applyFont="1" applyAlignment="1">
      <alignment horizontal="right" vertical="top" wrapText="1" readingOrder="1"/>
    </xf>
    <xf numFmtId="38" fontId="6" fillId="0" borderId="0" xfId="1" applyNumberFormat="1" applyFont="1"/>
    <xf numFmtId="38" fontId="5" fillId="0" borderId="0" xfId="1" applyNumberFormat="1" applyFont="1" applyAlignment="1">
      <alignment vertical="top" wrapText="1" readingOrder="1"/>
    </xf>
    <xf numFmtId="38" fontId="7" fillId="0" borderId="3" xfId="1" applyNumberFormat="1" applyFont="1" applyBorder="1" applyAlignment="1">
      <alignment horizontal="right" vertical="top" wrapText="1" readingOrder="1"/>
    </xf>
    <xf numFmtId="38" fontId="10" fillId="0" borderId="4" xfId="1" applyNumberFormat="1" applyFont="1" applyBorder="1" applyAlignment="1">
      <alignment vertical="top" wrapText="1" readingOrder="1"/>
    </xf>
    <xf numFmtId="0" fontId="4" fillId="0" borderId="0" xfId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1" xfId="1" applyFont="1" applyBorder="1" applyAlignment="1">
      <alignment horizontal="center"/>
    </xf>
    <xf numFmtId="0" fontId="9" fillId="0" borderId="0" xfId="1" applyFont="1" applyAlignment="1">
      <alignment horizontal="center" vertical="top" wrapText="1" readingOrder="1"/>
    </xf>
    <xf numFmtId="0" fontId="9" fillId="0" borderId="0" xfId="1" applyFont="1" applyAlignment="1">
      <alignment horizontal="center" vertical="center" wrapText="1" readingOrder="1"/>
    </xf>
    <xf numFmtId="0" fontId="9" fillId="0" borderId="0" xfId="1" applyFont="1" applyAlignment="1">
      <alignment horizontal="center" wrapText="1" readingOrder="1"/>
    </xf>
    <xf numFmtId="0" fontId="10" fillId="0" borderId="0" xfId="1" applyFont="1" applyAlignment="1">
      <alignment horizontal="left" vertical="top" readingOrder="1"/>
    </xf>
    <xf numFmtId="0" fontId="11" fillId="0" borderId="0" xfId="1" applyFont="1"/>
    <xf numFmtId="0" fontId="7" fillId="0" borderId="0" xfId="1" applyFont="1" applyAlignment="1">
      <alignment horizontal="left" vertical="top" readingOrder="1"/>
    </xf>
    <xf numFmtId="0" fontId="6" fillId="0" borderId="0" xfId="1" applyFont="1"/>
    <xf numFmtId="0" fontId="9" fillId="0" borderId="0" xfId="1" applyFont="1" applyAlignment="1">
      <alignment horizontal="center" vertical="top" readingOrder="1"/>
    </xf>
    <xf numFmtId="0" fontId="12" fillId="0" borderId="0" xfId="0" applyFont="1"/>
  </cellXfs>
  <cellStyles count="2">
    <cellStyle name="Normal" xfId="0" builtinId="0"/>
    <cellStyle name="Normal 2" xfId="1" xr:uid="{792322D3-9516-47A4-B205-6ADDCFE292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7693B-87FB-0D45-99F1-B3710E0A4512}">
  <dimension ref="A1"/>
  <sheetViews>
    <sheetView tabSelected="1" workbookViewId="0"/>
  </sheetViews>
  <sheetFormatPr baseColWidth="10" defaultRowHeight="15" x14ac:dyDescent="0.2"/>
  <sheetData>
    <row r="1" spans="1:1" ht="31" x14ac:dyDescent="0.35">
      <c r="A1" s="57" t="s">
        <v>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1920C-2849-46B6-853D-343420343438}">
  <dimension ref="A1:F22"/>
  <sheetViews>
    <sheetView topLeftCell="A15" workbookViewId="0">
      <selection activeCell="A20" sqref="A20"/>
    </sheetView>
  </sheetViews>
  <sheetFormatPr baseColWidth="10" defaultColWidth="8.83203125" defaultRowHeight="11" x14ac:dyDescent="0.15"/>
  <cols>
    <col min="1" max="1" width="22.5" style="3" bestFit="1" customWidth="1"/>
    <col min="2" max="4" width="10.1640625" style="3" bestFit="1" customWidth="1"/>
    <col min="5" max="5" width="10.6640625" style="3" bestFit="1" customWidth="1"/>
    <col min="6" max="6" width="8" style="3" bestFit="1" customWidth="1"/>
    <col min="7" max="16384" width="8.83203125" style="3"/>
  </cols>
  <sheetData>
    <row r="1" spans="1:6" x14ac:dyDescent="0.15">
      <c r="A1" s="46" t="s">
        <v>0</v>
      </c>
      <c r="B1" s="47"/>
      <c r="C1" s="47"/>
      <c r="D1" s="47"/>
      <c r="E1" s="47"/>
      <c r="F1" s="47"/>
    </row>
    <row r="2" spans="1:6" x14ac:dyDescent="0.15">
      <c r="A2" s="46" t="s">
        <v>1</v>
      </c>
      <c r="B2" s="47"/>
      <c r="C2" s="47"/>
      <c r="D2" s="47"/>
      <c r="E2" s="47"/>
      <c r="F2" s="47"/>
    </row>
    <row r="3" spans="1:6" x14ac:dyDescent="0.15">
      <c r="A3" s="46" t="s">
        <v>2</v>
      </c>
      <c r="B3" s="47"/>
      <c r="C3" s="47"/>
      <c r="D3" s="47"/>
      <c r="E3" s="47"/>
      <c r="F3" s="47"/>
    </row>
    <row r="5" spans="1:6" ht="24" x14ac:dyDescent="0.15">
      <c r="A5" s="11"/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</row>
    <row r="6" spans="1:6" x14ac:dyDescent="0.15">
      <c r="A6" s="1"/>
      <c r="B6" s="4"/>
      <c r="C6" s="4"/>
      <c r="D6" s="4"/>
      <c r="E6" s="4"/>
      <c r="F6" s="4"/>
    </row>
    <row r="7" spans="1:6" ht="12" x14ac:dyDescent="0.15">
      <c r="A7" s="1" t="s">
        <v>8</v>
      </c>
      <c r="B7" s="7">
        <v>5307.86</v>
      </c>
      <c r="C7" s="7">
        <v>5550</v>
      </c>
      <c r="D7" s="7">
        <v>2950</v>
      </c>
      <c r="E7" s="7">
        <v>500</v>
      </c>
      <c r="F7" s="7">
        <f>SUM(B7:E7)</f>
        <v>14307.86</v>
      </c>
    </row>
    <row r="8" spans="1:6" ht="12" x14ac:dyDescent="0.15">
      <c r="A8" s="1" t="s">
        <v>9</v>
      </c>
      <c r="B8" s="7">
        <v>0</v>
      </c>
      <c r="C8" s="7">
        <v>250</v>
      </c>
      <c r="D8" s="7">
        <v>0</v>
      </c>
      <c r="E8" s="7">
        <v>0</v>
      </c>
      <c r="F8" s="7">
        <f t="shared" ref="F8:F16" si="0">SUM(B8:E8)</f>
        <v>250</v>
      </c>
    </row>
    <row r="9" spans="1:6" ht="12" x14ac:dyDescent="0.15">
      <c r="A9" s="1" t="s">
        <v>10</v>
      </c>
      <c r="B9" s="7">
        <v>0</v>
      </c>
      <c r="C9" s="7">
        <v>500</v>
      </c>
      <c r="D9" s="7">
        <v>0</v>
      </c>
      <c r="E9" s="7">
        <v>0</v>
      </c>
      <c r="F9" s="7">
        <f t="shared" si="0"/>
        <v>500</v>
      </c>
    </row>
    <row r="10" spans="1:6" ht="12" x14ac:dyDescent="0.15">
      <c r="A10" s="1" t="s">
        <v>11</v>
      </c>
      <c r="B10" s="7">
        <v>22551.1</v>
      </c>
      <c r="C10" s="7">
        <v>38100</v>
      </c>
      <c r="D10" s="7">
        <v>27950</v>
      </c>
      <c r="E10" s="7">
        <v>4400</v>
      </c>
      <c r="F10" s="7">
        <f t="shared" si="0"/>
        <v>93001.1</v>
      </c>
    </row>
    <row r="11" spans="1:6" ht="12" x14ac:dyDescent="0.15">
      <c r="A11" s="1" t="s">
        <v>12</v>
      </c>
      <c r="B11" s="7">
        <v>200</v>
      </c>
      <c r="C11" s="7">
        <v>475</v>
      </c>
      <c r="D11" s="7">
        <v>0</v>
      </c>
      <c r="E11" s="7">
        <v>0</v>
      </c>
      <c r="F11" s="7">
        <f t="shared" si="0"/>
        <v>675</v>
      </c>
    </row>
    <row r="12" spans="1:6" ht="12" x14ac:dyDescent="0.15">
      <c r="A12" s="1" t="s">
        <v>13</v>
      </c>
      <c r="B12" s="7">
        <v>0</v>
      </c>
      <c r="C12" s="7">
        <v>500</v>
      </c>
      <c r="D12" s="7">
        <v>0</v>
      </c>
      <c r="E12" s="7">
        <v>0</v>
      </c>
      <c r="F12" s="7">
        <f t="shared" si="0"/>
        <v>500</v>
      </c>
    </row>
    <row r="13" spans="1:6" ht="12" x14ac:dyDescent="0.15">
      <c r="A13" s="1" t="s">
        <v>14</v>
      </c>
      <c r="B13" s="7">
        <v>546.07000000000005</v>
      </c>
      <c r="C13" s="7">
        <v>727</v>
      </c>
      <c r="D13" s="7">
        <v>245</v>
      </c>
      <c r="E13" s="7">
        <v>0</v>
      </c>
      <c r="F13" s="7">
        <f t="shared" si="0"/>
        <v>1518.0700000000002</v>
      </c>
    </row>
    <row r="14" spans="1:6" ht="12" x14ac:dyDescent="0.15">
      <c r="A14" s="1" t="s">
        <v>15</v>
      </c>
      <c r="B14" s="7">
        <v>1947.14</v>
      </c>
      <c r="C14" s="7">
        <v>973</v>
      </c>
      <c r="D14" s="7">
        <v>1280</v>
      </c>
      <c r="E14" s="7">
        <v>160</v>
      </c>
      <c r="F14" s="7">
        <f t="shared" si="0"/>
        <v>4360.1400000000003</v>
      </c>
    </row>
    <row r="15" spans="1:6" ht="12" x14ac:dyDescent="0.15">
      <c r="A15" s="1" t="s">
        <v>16</v>
      </c>
      <c r="B15" s="9">
        <v>2130</v>
      </c>
      <c r="C15" s="9">
        <v>2292</v>
      </c>
      <c r="D15" s="9">
        <v>1525</v>
      </c>
      <c r="E15" s="9">
        <v>125</v>
      </c>
      <c r="F15" s="9">
        <f t="shared" si="0"/>
        <v>6072</v>
      </c>
    </row>
    <row r="16" spans="1:6" ht="12" x14ac:dyDescent="0.15">
      <c r="A16" s="1" t="s">
        <v>17</v>
      </c>
      <c r="B16" s="10">
        <f>SUM(B7:B15)</f>
        <v>32682.17</v>
      </c>
      <c r="C16" s="10">
        <f>SUM(C7:C15)</f>
        <v>49367</v>
      </c>
      <c r="D16" s="10">
        <f>SUM(D7:D15)</f>
        <v>33950</v>
      </c>
      <c r="E16" s="10">
        <f>SUM(E7:E15)</f>
        <v>5185</v>
      </c>
      <c r="F16" s="10">
        <f t="shared" si="0"/>
        <v>121184.17</v>
      </c>
    </row>
    <row r="17" spans="1:6" x14ac:dyDescent="0.15">
      <c r="A17" s="28" t="s">
        <v>18</v>
      </c>
      <c r="B17" s="28">
        <v>203</v>
      </c>
      <c r="C17" s="28">
        <v>257</v>
      </c>
      <c r="D17" s="28">
        <v>158</v>
      </c>
      <c r="E17" s="28">
        <v>52</v>
      </c>
      <c r="F17" s="5"/>
    </row>
    <row r="18" spans="1:6" x14ac:dyDescent="0.15">
      <c r="A18" s="1"/>
    </row>
    <row r="19" spans="1:6" x14ac:dyDescent="0.15">
      <c r="A19" s="6"/>
    </row>
    <row r="20" spans="1:6" x14ac:dyDescent="0.15">
      <c r="A20" s="6" t="s">
        <v>19</v>
      </c>
    </row>
    <row r="21" spans="1:6" x14ac:dyDescent="0.15">
      <c r="A21" s="3" t="s">
        <v>20</v>
      </c>
    </row>
    <row r="22" spans="1:6" x14ac:dyDescent="0.15">
      <c r="A22" s="3" t="s">
        <v>21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opLeftCell="A5" workbookViewId="0">
      <selection activeCell="F16" sqref="F16"/>
    </sheetView>
  </sheetViews>
  <sheetFormatPr baseColWidth="10" defaultColWidth="8.83203125" defaultRowHeight="11" x14ac:dyDescent="0.15"/>
  <cols>
    <col min="1" max="1" width="22.5" style="3" bestFit="1" customWidth="1"/>
    <col min="2" max="4" width="10.1640625" style="3" bestFit="1" customWidth="1"/>
    <col min="5" max="5" width="10.6640625" style="3" bestFit="1" customWidth="1"/>
    <col min="6" max="6" width="9.1640625" style="3" bestFit="1" customWidth="1"/>
    <col min="7" max="7" width="8.83203125" style="3" customWidth="1"/>
    <col min="8" max="8" width="10" style="3" bestFit="1" customWidth="1"/>
    <col min="9" max="16384" width="8.83203125" style="3"/>
  </cols>
  <sheetData>
    <row r="1" spans="1:8" x14ac:dyDescent="0.15">
      <c r="A1" s="46" t="s">
        <v>0</v>
      </c>
      <c r="B1" s="46"/>
      <c r="C1" s="46"/>
      <c r="D1" s="46"/>
      <c r="E1" s="46"/>
      <c r="F1" s="46"/>
      <c r="G1" s="46"/>
      <c r="H1" s="46"/>
    </row>
    <row r="2" spans="1:8" x14ac:dyDescent="0.15">
      <c r="A2" s="46" t="s">
        <v>22</v>
      </c>
      <c r="B2" s="46"/>
      <c r="C2" s="46"/>
      <c r="D2" s="46"/>
      <c r="E2" s="46"/>
      <c r="F2" s="46"/>
      <c r="G2" s="46"/>
      <c r="H2" s="46"/>
    </row>
    <row r="3" spans="1:8" x14ac:dyDescent="0.15">
      <c r="A3" s="46" t="s">
        <v>2</v>
      </c>
      <c r="B3" s="46"/>
      <c r="C3" s="46"/>
      <c r="D3" s="46"/>
      <c r="E3" s="46"/>
      <c r="F3" s="46"/>
      <c r="G3" s="46"/>
      <c r="H3" s="46"/>
    </row>
    <row r="5" spans="1:8" ht="36" x14ac:dyDescent="0.15">
      <c r="A5" s="11"/>
      <c r="B5" s="12" t="s">
        <v>3</v>
      </c>
      <c r="C5" s="12" t="s">
        <v>4</v>
      </c>
      <c r="D5" s="12" t="s">
        <v>5</v>
      </c>
      <c r="E5" s="12" t="s">
        <v>6</v>
      </c>
      <c r="F5" s="12" t="s">
        <v>23</v>
      </c>
      <c r="G5" s="12" t="s">
        <v>24</v>
      </c>
      <c r="H5" s="12" t="s">
        <v>25</v>
      </c>
    </row>
    <row r="6" spans="1:8" x14ac:dyDescent="0.15">
      <c r="A6" s="1"/>
      <c r="B6" s="2"/>
      <c r="C6" s="2"/>
      <c r="D6" s="2"/>
      <c r="E6" s="2"/>
      <c r="F6" s="2"/>
    </row>
    <row r="7" spans="1:8" ht="12" x14ac:dyDescent="0.15">
      <c r="A7" s="1" t="s">
        <v>8</v>
      </c>
      <c r="B7" s="8">
        <f>4551.33</f>
        <v>4551.33</v>
      </c>
      <c r="C7" s="8">
        <f>5332.22</f>
        <v>5332.22</v>
      </c>
      <c r="D7" s="8">
        <f>3470.77</f>
        <v>3470.77</v>
      </c>
      <c r="E7" s="8">
        <f>800</f>
        <v>800</v>
      </c>
      <c r="F7" s="8">
        <f t="shared" ref="F7:F16" si="0">(((B7)+(C7))+(D7))+(E7)</f>
        <v>14154.32</v>
      </c>
      <c r="G7" s="8"/>
      <c r="H7" s="8">
        <f>+F7-G7</f>
        <v>14154.32</v>
      </c>
    </row>
    <row r="8" spans="1:8" ht="12" x14ac:dyDescent="0.15">
      <c r="A8" s="1" t="s">
        <v>9</v>
      </c>
      <c r="B8" s="8"/>
      <c r="C8" s="8"/>
      <c r="D8" s="8">
        <f>159</f>
        <v>159</v>
      </c>
      <c r="E8" s="8">
        <f>91</f>
        <v>91</v>
      </c>
      <c r="F8" s="8">
        <f t="shared" si="0"/>
        <v>250</v>
      </c>
      <c r="G8" s="8">
        <f t="shared" ref="G8:G9" si="1">+F8*0.05</f>
        <v>12.5</v>
      </c>
      <c r="H8" s="8"/>
    </row>
    <row r="9" spans="1:8" ht="12" x14ac:dyDescent="0.15">
      <c r="A9" s="1" t="s">
        <v>10</v>
      </c>
      <c r="B9" s="8"/>
      <c r="C9" s="8"/>
      <c r="D9" s="8">
        <f>318</f>
        <v>318</v>
      </c>
      <c r="E9" s="8">
        <f>182</f>
        <v>182</v>
      </c>
      <c r="F9" s="8">
        <f t="shared" si="0"/>
        <v>500</v>
      </c>
      <c r="G9" s="8">
        <f t="shared" si="1"/>
        <v>25</v>
      </c>
      <c r="H9" s="8"/>
    </row>
    <row r="10" spans="1:8" ht="12" x14ac:dyDescent="0.15">
      <c r="A10" s="1" t="s">
        <v>11</v>
      </c>
      <c r="B10" s="8">
        <v>28320.65</v>
      </c>
      <c r="C10" s="8">
        <v>29743.759999999998</v>
      </c>
      <c r="D10" s="8">
        <v>33567.61</v>
      </c>
      <c r="E10" s="8">
        <v>3986.81</v>
      </c>
      <c r="F10" s="8">
        <f t="shared" si="0"/>
        <v>95618.83</v>
      </c>
      <c r="G10" s="8">
        <f>+F10*0.05</f>
        <v>4780.9414999999999</v>
      </c>
      <c r="H10" s="8">
        <f>+F10-G10</f>
        <v>90837.888500000001</v>
      </c>
    </row>
    <row r="11" spans="1:8" ht="12" x14ac:dyDescent="0.15">
      <c r="A11" s="1" t="s">
        <v>12</v>
      </c>
      <c r="B11" s="8">
        <f>357.41</f>
        <v>357.41</v>
      </c>
      <c r="C11" s="8">
        <f>795.09</f>
        <v>795.09</v>
      </c>
      <c r="D11" s="8">
        <f>217.57</f>
        <v>217.57</v>
      </c>
      <c r="E11" s="8"/>
      <c r="F11" s="8">
        <f t="shared" si="0"/>
        <v>1370.07</v>
      </c>
      <c r="G11" s="8">
        <f t="shared" ref="G11:G15" si="2">+F11*0.05</f>
        <v>68.503500000000003</v>
      </c>
      <c r="H11" s="8"/>
    </row>
    <row r="12" spans="1:8" ht="12" x14ac:dyDescent="0.15">
      <c r="A12" s="1" t="s">
        <v>13</v>
      </c>
      <c r="B12" s="8"/>
      <c r="C12" s="8"/>
      <c r="D12" s="8">
        <f>318</f>
        <v>318</v>
      </c>
      <c r="E12" s="8">
        <f>182</f>
        <v>182</v>
      </c>
      <c r="F12" s="8">
        <f t="shared" si="0"/>
        <v>500</v>
      </c>
      <c r="G12" s="8">
        <f t="shared" si="2"/>
        <v>25</v>
      </c>
      <c r="H12" s="8"/>
    </row>
    <row r="13" spans="1:8" ht="12" x14ac:dyDescent="0.15">
      <c r="A13" s="1" t="s">
        <v>14</v>
      </c>
      <c r="B13" s="8">
        <f>647.55</f>
        <v>647.54999999999995</v>
      </c>
      <c r="C13" s="8">
        <f>955.98</f>
        <v>955.98</v>
      </c>
      <c r="D13" s="8">
        <f>574.85</f>
        <v>574.85</v>
      </c>
      <c r="E13" s="8">
        <f>29.31</f>
        <v>29.31</v>
      </c>
      <c r="F13" s="8">
        <f t="shared" si="0"/>
        <v>2207.69</v>
      </c>
      <c r="G13" s="8">
        <f t="shared" si="2"/>
        <v>110.3845</v>
      </c>
      <c r="H13" s="8"/>
    </row>
    <row r="14" spans="1:8" ht="12" x14ac:dyDescent="0.15">
      <c r="A14" s="1" t="s">
        <v>15</v>
      </c>
      <c r="B14" s="8">
        <f>1796.32</f>
        <v>1796.32</v>
      </c>
      <c r="C14" s="8">
        <f>864.01</f>
        <v>864.01</v>
      </c>
      <c r="D14" s="8">
        <f>963.11</f>
        <v>963.11</v>
      </c>
      <c r="E14" s="8">
        <f>160.01</f>
        <v>160.01</v>
      </c>
      <c r="F14" s="8">
        <f t="shared" si="0"/>
        <v>3783.45</v>
      </c>
      <c r="G14" s="8">
        <f t="shared" si="2"/>
        <v>189.17250000000001</v>
      </c>
      <c r="H14" s="8"/>
    </row>
    <row r="15" spans="1:8" ht="12" x14ac:dyDescent="0.15">
      <c r="A15" s="1" t="s">
        <v>16</v>
      </c>
      <c r="B15" s="8">
        <v>1876.54</v>
      </c>
      <c r="C15" s="8">
        <v>2016.24</v>
      </c>
      <c r="D15" s="8">
        <f>1707.49</f>
        <v>1707.49</v>
      </c>
      <c r="E15" s="8">
        <f>311.59</f>
        <v>311.58999999999997</v>
      </c>
      <c r="F15" s="8">
        <f t="shared" si="0"/>
        <v>5911.86</v>
      </c>
      <c r="G15" s="8">
        <f t="shared" si="2"/>
        <v>295.59300000000002</v>
      </c>
      <c r="H15" s="8"/>
    </row>
    <row r="16" spans="1:8" ht="12" x14ac:dyDescent="0.15">
      <c r="A16" s="1" t="s">
        <v>17</v>
      </c>
      <c r="B16" s="13">
        <f>SUM(B7:B15)</f>
        <v>37549.80000000001</v>
      </c>
      <c r="C16" s="13">
        <f>SUM(C7:C15)</f>
        <v>39707.299999999996</v>
      </c>
      <c r="D16" s="13">
        <f>SUM(D7:D15)</f>
        <v>41296.399999999994</v>
      </c>
      <c r="E16" s="13">
        <f>SUM(E7:E15)</f>
        <v>5742.72</v>
      </c>
      <c r="F16" s="13">
        <f t="shared" si="0"/>
        <v>124296.22</v>
      </c>
      <c r="G16" s="13">
        <f>SUM(G7:G15)</f>
        <v>5507.0949999999993</v>
      </c>
      <c r="H16" s="13">
        <f>SUM(H7:H15)</f>
        <v>104992.20850000001</v>
      </c>
    </row>
    <row r="17" spans="1:5" x14ac:dyDescent="0.15">
      <c r="A17" s="28" t="s">
        <v>18</v>
      </c>
      <c r="B17" s="28">
        <v>202</v>
      </c>
      <c r="C17" s="28">
        <v>315</v>
      </c>
      <c r="D17" s="28">
        <v>264</v>
      </c>
      <c r="E17" s="28">
        <v>47</v>
      </c>
    </row>
    <row r="19" spans="1:5" x14ac:dyDescent="0.15">
      <c r="A19" s="6" t="s">
        <v>26</v>
      </c>
    </row>
    <row r="20" spans="1:5" x14ac:dyDescent="0.15">
      <c r="A20" s="6" t="s">
        <v>27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9206E-9B90-487A-8933-F68E23686DC9}">
  <dimension ref="A1:G26"/>
  <sheetViews>
    <sheetView topLeftCell="A2" zoomScaleNormal="100" workbookViewId="0">
      <selection activeCell="A24" sqref="A24:XFD26"/>
    </sheetView>
  </sheetViews>
  <sheetFormatPr baseColWidth="10" defaultColWidth="8.83203125" defaultRowHeight="11" x14ac:dyDescent="0.15"/>
  <cols>
    <col min="1" max="1" width="3.5" style="14" customWidth="1"/>
    <col min="2" max="2" width="22.1640625" style="14" bestFit="1" customWidth="1"/>
    <col min="3" max="3" width="13.6640625" style="14" customWidth="1"/>
    <col min="4" max="5" width="12.1640625" style="14" bestFit="1" customWidth="1"/>
    <col min="6" max="6" width="12" style="14" bestFit="1" customWidth="1"/>
    <col min="7" max="16384" width="8.83203125" style="14"/>
  </cols>
  <sheetData>
    <row r="1" spans="1:7" x14ac:dyDescent="0.15">
      <c r="A1" s="51" t="s">
        <v>28</v>
      </c>
      <c r="B1" s="51"/>
      <c r="C1" s="51"/>
      <c r="D1" s="51"/>
      <c r="E1" s="51"/>
      <c r="F1" s="51"/>
      <c r="G1" s="51"/>
    </row>
    <row r="2" spans="1:7" x14ac:dyDescent="0.15">
      <c r="A2" s="50" t="s">
        <v>29</v>
      </c>
      <c r="B2" s="50"/>
      <c r="C2" s="50"/>
      <c r="D2" s="50"/>
      <c r="E2" s="50"/>
      <c r="F2" s="50"/>
      <c r="G2" s="50"/>
    </row>
    <row r="3" spans="1:7" x14ac:dyDescent="0.15">
      <c r="A3" s="49" t="s">
        <v>30</v>
      </c>
      <c r="B3" s="49"/>
      <c r="C3" s="49"/>
      <c r="D3" s="49"/>
      <c r="E3" s="49"/>
      <c r="F3" s="49"/>
      <c r="G3" s="49"/>
    </row>
    <row r="4" spans="1:7" ht="12" x14ac:dyDescent="0.15">
      <c r="A4" s="29"/>
      <c r="B4" s="30"/>
      <c r="C4" s="31" t="s">
        <v>3</v>
      </c>
      <c r="D4" s="31" t="s">
        <v>4</v>
      </c>
      <c r="E4" s="31" t="s">
        <v>5</v>
      </c>
      <c r="F4" s="31" t="s">
        <v>31</v>
      </c>
      <c r="G4" s="31" t="s">
        <v>32</v>
      </c>
    </row>
    <row r="5" spans="1:7" ht="12" x14ac:dyDescent="0.15">
      <c r="A5" s="32" t="s">
        <v>33</v>
      </c>
      <c r="B5" s="33" t="s">
        <v>33</v>
      </c>
      <c r="C5" s="34" t="s">
        <v>33</v>
      </c>
    </row>
    <row r="6" spans="1:7" s="35" customFormat="1" x14ac:dyDescent="0.15">
      <c r="A6" s="54" t="s">
        <v>34</v>
      </c>
      <c r="B6" s="55"/>
    </row>
    <row r="7" spans="1:7" ht="12" x14ac:dyDescent="0.15">
      <c r="B7" s="16" t="s">
        <v>35</v>
      </c>
      <c r="C7" s="15" t="s">
        <v>33</v>
      </c>
    </row>
    <row r="8" spans="1:7" x14ac:dyDescent="0.15">
      <c r="B8" s="17" t="s">
        <v>36</v>
      </c>
      <c r="C8" s="36">
        <v>24045.260000000002</v>
      </c>
      <c r="D8" s="36">
        <v>34850.379999999997</v>
      </c>
      <c r="E8" s="36">
        <v>43353.56</v>
      </c>
      <c r="F8" s="36">
        <v>6923.78</v>
      </c>
      <c r="G8" s="37">
        <f>+F8+E8+D8+C8</f>
        <v>109172.98000000001</v>
      </c>
    </row>
    <row r="9" spans="1:7" x14ac:dyDescent="0.15">
      <c r="B9" s="17" t="s">
        <v>37</v>
      </c>
      <c r="C9" s="36">
        <v>11184</v>
      </c>
      <c r="D9" s="36">
        <v>14847</v>
      </c>
      <c r="E9" s="36">
        <v>20088</v>
      </c>
      <c r="F9" s="36">
        <v>3335</v>
      </c>
      <c r="G9" s="37">
        <f>+F9+E9+D9+C9</f>
        <v>49454</v>
      </c>
    </row>
    <row r="10" spans="1:7" x14ac:dyDescent="0.15">
      <c r="B10" s="17" t="s">
        <v>38</v>
      </c>
      <c r="C10" s="36">
        <v>2528.3399999999997</v>
      </c>
      <c r="D10" s="36">
        <v>2571.69</v>
      </c>
      <c r="E10" s="36">
        <v>666</v>
      </c>
      <c r="F10" s="36">
        <v>0</v>
      </c>
      <c r="G10" s="37">
        <f>+F10+E10+D10+C10</f>
        <v>5766.03</v>
      </c>
    </row>
    <row r="11" spans="1:7" x14ac:dyDescent="0.15">
      <c r="B11" s="17" t="s">
        <v>39</v>
      </c>
      <c r="C11" s="38">
        <v>54</v>
      </c>
      <c r="D11" s="38">
        <v>3009</v>
      </c>
      <c r="E11" s="38">
        <v>0</v>
      </c>
      <c r="F11" s="38">
        <v>0</v>
      </c>
      <c r="G11" s="39">
        <f>+F11+E11+D11+C11</f>
        <v>3063</v>
      </c>
    </row>
    <row r="12" spans="1:7" s="35" customFormat="1" x14ac:dyDescent="0.15">
      <c r="B12" s="18" t="s">
        <v>32</v>
      </c>
      <c r="C12" s="40">
        <f>SUM(C8:C11)</f>
        <v>37811.599999999999</v>
      </c>
      <c r="D12" s="40">
        <f>SUM(D8:D11)</f>
        <v>55278.07</v>
      </c>
      <c r="E12" s="40">
        <f>SUM(E8:E11)</f>
        <v>64107.56</v>
      </c>
      <c r="F12" s="40">
        <f>SUM(F8:F11)</f>
        <v>10258.779999999999</v>
      </c>
      <c r="G12" s="40">
        <f>SUM(G8:G11)</f>
        <v>167456.01</v>
      </c>
    </row>
    <row r="13" spans="1:7" s="35" customFormat="1" x14ac:dyDescent="0.15">
      <c r="A13" s="54" t="s">
        <v>40</v>
      </c>
      <c r="B13" s="55"/>
      <c r="C13" s="41"/>
      <c r="D13" s="41"/>
      <c r="E13" s="41"/>
      <c r="F13" s="41"/>
    </row>
    <row r="14" spans="1:7" ht="12" x14ac:dyDescent="0.15">
      <c r="B14" s="16" t="s">
        <v>35</v>
      </c>
      <c r="C14" s="42" t="s">
        <v>33</v>
      </c>
      <c r="D14" s="42" t="s">
        <v>33</v>
      </c>
      <c r="E14" s="42" t="s">
        <v>33</v>
      </c>
      <c r="F14" s="42" t="s">
        <v>33</v>
      </c>
    </row>
    <row r="15" spans="1:7" x14ac:dyDescent="0.15">
      <c r="B15" s="17" t="s">
        <v>36</v>
      </c>
      <c r="C15" s="36">
        <v>0</v>
      </c>
      <c r="D15" s="36">
        <v>1064.76</v>
      </c>
      <c r="E15" s="36">
        <v>3773.88</v>
      </c>
      <c r="F15" s="36">
        <v>600.24</v>
      </c>
      <c r="G15" s="37">
        <f>+F15+E15+D15+C15</f>
        <v>5438.88</v>
      </c>
    </row>
    <row r="16" spans="1:7" x14ac:dyDescent="0.15">
      <c r="B16" s="17" t="s">
        <v>37</v>
      </c>
      <c r="C16" s="38">
        <v>0</v>
      </c>
      <c r="D16" s="38">
        <v>421</v>
      </c>
      <c r="E16" s="38">
        <v>1463</v>
      </c>
      <c r="F16" s="38">
        <v>240</v>
      </c>
      <c r="G16" s="39">
        <f>+F16+E16+D16+C16</f>
        <v>2124</v>
      </c>
    </row>
    <row r="17" spans="1:7" s="35" customFormat="1" x14ac:dyDescent="0.15">
      <c r="B17" s="18" t="s">
        <v>32</v>
      </c>
      <c r="C17" s="43">
        <f>SUM(C15:C16)</f>
        <v>0</v>
      </c>
      <c r="D17" s="43">
        <f>SUM(D15:D16)</f>
        <v>1485.76</v>
      </c>
      <c r="E17" s="43">
        <f>SUM(E15:E16)</f>
        <v>5236.88</v>
      </c>
      <c r="F17" s="43">
        <f>SUM(F15:F16)</f>
        <v>840.24</v>
      </c>
      <c r="G17" s="43">
        <f>SUM(G15:G16)</f>
        <v>7562.88</v>
      </c>
    </row>
    <row r="18" spans="1:7" ht="12" thickBot="1" x14ac:dyDescent="0.2">
      <c r="A18" s="52" t="s">
        <v>41</v>
      </c>
      <c r="B18" s="53"/>
      <c r="C18" s="44">
        <f>+C17+C12</f>
        <v>37811.599999999999</v>
      </c>
      <c r="D18" s="44">
        <f>+D17+D12</f>
        <v>56763.83</v>
      </c>
      <c r="E18" s="44">
        <f>+E17+E12</f>
        <v>69344.44</v>
      </c>
      <c r="F18" s="44">
        <f>+F17+F12</f>
        <v>11099.019999999999</v>
      </c>
      <c r="G18" s="44">
        <f>+G17+G12</f>
        <v>175018.89</v>
      </c>
    </row>
    <row r="19" spans="1:7" ht="12" thickTop="1" x14ac:dyDescent="0.15"/>
    <row r="20" spans="1:7" x14ac:dyDescent="0.15">
      <c r="C20" s="48" t="s">
        <v>42</v>
      </c>
      <c r="D20" s="48"/>
      <c r="E20" s="48"/>
      <c r="F20" s="48"/>
      <c r="G20" s="48"/>
    </row>
    <row r="21" spans="1:7" x14ac:dyDescent="0.15">
      <c r="C21" s="45" t="s">
        <v>43</v>
      </c>
      <c r="D21" s="45" t="s">
        <v>44</v>
      </c>
      <c r="E21" s="45" t="s">
        <v>45</v>
      </c>
      <c r="F21" s="45" t="s">
        <v>46</v>
      </c>
    </row>
    <row r="22" spans="1:7" x14ac:dyDescent="0.15">
      <c r="C22" s="45" t="s">
        <v>47</v>
      </c>
      <c r="D22" s="45" t="s">
        <v>48</v>
      </c>
      <c r="E22" s="45"/>
      <c r="F22" s="45"/>
    </row>
    <row r="24" spans="1:7" x14ac:dyDescent="0.15">
      <c r="A24" s="14" t="s">
        <v>49</v>
      </c>
    </row>
    <row r="25" spans="1:7" x14ac:dyDescent="0.15">
      <c r="A25" s="14" t="s">
        <v>50</v>
      </c>
    </row>
    <row r="26" spans="1:7" x14ac:dyDescent="0.15">
      <c r="A26" s="14" t="s">
        <v>51</v>
      </c>
    </row>
  </sheetData>
  <mergeCells count="7">
    <mergeCell ref="C20:G20"/>
    <mergeCell ref="A3:G3"/>
    <mergeCell ref="A2:G2"/>
    <mergeCell ref="A1:G1"/>
    <mergeCell ref="A18:B18"/>
    <mergeCell ref="A6:B6"/>
    <mergeCell ref="A13:B13"/>
  </mergeCells>
  <pageMargins left="0.5" right="0.5" top="0.15" bottom="0.52500000000000002" header="0.15" footer="0.15"/>
  <pageSetup orientation="landscape" horizontalDpi="300" verticalDpi="300" r:id="rId1"/>
  <headerFooter alignWithMargins="0">
    <oddFooter>&amp;L&amp;"Arial,Regular"&amp;9 user: Laura Mudge &amp;C&amp;"Arial,Regular"&amp;9Pages &amp;P of &amp;N &amp;R&amp;"Arial,Regular"&amp;9 Monday, March 29,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B24C3-B13C-4667-BD78-65D57BE18A64}">
  <dimension ref="A1:G21"/>
  <sheetViews>
    <sheetView workbookViewId="0">
      <selection activeCell="A17" sqref="A17:XFD21"/>
    </sheetView>
  </sheetViews>
  <sheetFormatPr baseColWidth="10" defaultColWidth="8.83203125" defaultRowHeight="11" x14ac:dyDescent="0.15"/>
  <cols>
    <col min="1" max="1" width="3.5" style="3" customWidth="1"/>
    <col min="2" max="2" width="17.5" style="3" bestFit="1" customWidth="1"/>
    <col min="3" max="7" width="11.5" style="3" customWidth="1"/>
    <col min="8" max="16384" width="8.83203125" style="3"/>
  </cols>
  <sheetData>
    <row r="1" spans="1:7" x14ac:dyDescent="0.15">
      <c r="A1" s="56" t="s">
        <v>28</v>
      </c>
      <c r="B1" s="56"/>
      <c r="C1" s="56"/>
      <c r="D1" s="56"/>
      <c r="E1" s="56"/>
      <c r="F1" s="56"/>
      <c r="G1" s="56"/>
    </row>
    <row r="2" spans="1:7" x14ac:dyDescent="0.15">
      <c r="A2" s="56" t="s">
        <v>52</v>
      </c>
      <c r="B2" s="56"/>
      <c r="C2" s="56"/>
      <c r="D2" s="56"/>
      <c r="E2" s="56"/>
      <c r="F2" s="56"/>
      <c r="G2" s="56"/>
    </row>
    <row r="3" spans="1:7" x14ac:dyDescent="0.15">
      <c r="A3" s="56" t="s">
        <v>53</v>
      </c>
      <c r="B3" s="56"/>
      <c r="C3" s="56"/>
      <c r="D3" s="56"/>
      <c r="E3" s="56"/>
      <c r="F3" s="56"/>
      <c r="G3" s="56"/>
    </row>
    <row r="4" spans="1:7" x14ac:dyDescent="0.15">
      <c r="A4" s="49" t="s">
        <v>30</v>
      </c>
      <c r="B4" s="49"/>
      <c r="C4" s="49"/>
      <c r="D4" s="49"/>
      <c r="E4" s="49"/>
      <c r="F4" s="49"/>
      <c r="G4" s="49"/>
    </row>
    <row r="5" spans="1:7" x14ac:dyDescent="0.15">
      <c r="C5" s="19" t="s">
        <v>3</v>
      </c>
      <c r="D5" s="19" t="s">
        <v>4</v>
      </c>
      <c r="E5" s="19" t="s">
        <v>5</v>
      </c>
      <c r="F5" s="19" t="s">
        <v>31</v>
      </c>
      <c r="G5" s="19" t="s">
        <v>32</v>
      </c>
    </row>
    <row r="6" spans="1:7" ht="12" x14ac:dyDescent="0.15">
      <c r="B6" s="16" t="s">
        <v>35</v>
      </c>
      <c r="C6" s="15" t="s">
        <v>33</v>
      </c>
      <c r="D6" s="14"/>
      <c r="E6" s="14"/>
      <c r="F6" s="14"/>
      <c r="G6" s="14"/>
    </row>
    <row r="7" spans="1:7" x14ac:dyDescent="0.15">
      <c r="B7" s="17" t="s">
        <v>36</v>
      </c>
      <c r="C7" s="20">
        <v>16095</v>
      </c>
      <c r="D7" s="20">
        <v>16732</v>
      </c>
      <c r="E7" s="20">
        <v>17499.02</v>
      </c>
      <c r="F7" s="20">
        <v>2769</v>
      </c>
      <c r="G7" s="21">
        <f>+F7+E7+D7+C7</f>
        <v>53095.020000000004</v>
      </c>
    </row>
    <row r="8" spans="1:7" x14ac:dyDescent="0.15">
      <c r="B8" s="17" t="s">
        <v>37</v>
      </c>
      <c r="C8" s="23">
        <v>9053</v>
      </c>
      <c r="D8" s="23">
        <v>9134</v>
      </c>
      <c r="E8" s="23">
        <v>9285</v>
      </c>
      <c r="F8" s="23">
        <v>1527</v>
      </c>
      <c r="G8" s="24">
        <f>+F8+E8+D8+C8</f>
        <v>28999</v>
      </c>
    </row>
    <row r="9" spans="1:7" x14ac:dyDescent="0.15">
      <c r="B9" s="18" t="s">
        <v>32</v>
      </c>
      <c r="C9" s="22">
        <f>+C8+C7</f>
        <v>25148</v>
      </c>
      <c r="D9" s="22">
        <f t="shared" ref="D9:F9" si="0">+D8+D7</f>
        <v>25866</v>
      </c>
      <c r="E9" s="22">
        <f t="shared" si="0"/>
        <v>26784.02</v>
      </c>
      <c r="F9" s="22">
        <f t="shared" si="0"/>
        <v>4296</v>
      </c>
      <c r="G9" s="22">
        <f>SUM(G7:G8)</f>
        <v>82094.02</v>
      </c>
    </row>
    <row r="17" spans="1:1" x14ac:dyDescent="0.15">
      <c r="A17" s="3" t="s">
        <v>54</v>
      </c>
    </row>
    <row r="18" spans="1:1" x14ac:dyDescent="0.15">
      <c r="A18" s="3" t="s">
        <v>55</v>
      </c>
    </row>
    <row r="19" spans="1:1" x14ac:dyDescent="0.15">
      <c r="A19" s="3" t="s">
        <v>56</v>
      </c>
    </row>
    <row r="20" spans="1:1" x14ac:dyDescent="0.15">
      <c r="A20" s="3" t="s">
        <v>57</v>
      </c>
    </row>
    <row r="21" spans="1:1" x14ac:dyDescent="0.15">
      <c r="A21" s="3" t="s">
        <v>58</v>
      </c>
    </row>
  </sheetData>
  <mergeCells count="4">
    <mergeCell ref="A3:G3"/>
    <mergeCell ref="A2:G2"/>
    <mergeCell ref="A1:G1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EF102-767F-4342-85F0-1F27BF275F6B}">
  <dimension ref="A1:H20"/>
  <sheetViews>
    <sheetView workbookViewId="0">
      <selection activeCell="B10" sqref="B10"/>
    </sheetView>
  </sheetViews>
  <sheetFormatPr baseColWidth="10" defaultColWidth="8.83203125" defaultRowHeight="11" x14ac:dyDescent="0.15"/>
  <cols>
    <col min="1" max="1" width="2.5" style="3" customWidth="1"/>
    <col min="2" max="2" width="18.6640625" style="3" bestFit="1" customWidth="1"/>
    <col min="3" max="6" width="9.5" style="3" bestFit="1" customWidth="1"/>
    <col min="7" max="7" width="8.5" style="3" bestFit="1" customWidth="1"/>
    <col min="8" max="16384" width="8.83203125" style="3"/>
  </cols>
  <sheetData>
    <row r="1" spans="1:8" x14ac:dyDescent="0.15">
      <c r="A1" s="56" t="s">
        <v>28</v>
      </c>
      <c r="B1" s="56"/>
      <c r="C1" s="56"/>
      <c r="D1" s="56"/>
      <c r="E1" s="56"/>
      <c r="F1" s="56"/>
      <c r="G1" s="56"/>
    </row>
    <row r="2" spans="1:8" x14ac:dyDescent="0.15">
      <c r="A2" s="56" t="s">
        <v>59</v>
      </c>
      <c r="B2" s="56"/>
      <c r="C2" s="56"/>
      <c r="D2" s="56"/>
      <c r="E2" s="56"/>
      <c r="F2" s="56"/>
      <c r="G2" s="56"/>
    </row>
    <row r="3" spans="1:8" x14ac:dyDescent="0.15">
      <c r="A3" s="49" t="s">
        <v>30</v>
      </c>
      <c r="B3" s="49"/>
      <c r="C3" s="49"/>
      <c r="D3" s="49"/>
      <c r="E3" s="49"/>
      <c r="F3" s="49"/>
      <c r="G3" s="49"/>
    </row>
    <row r="5" spans="1:8" x14ac:dyDescent="0.15">
      <c r="B5" s="28" t="s">
        <v>60</v>
      </c>
      <c r="C5" s="19" t="s">
        <v>61</v>
      </c>
      <c r="D5" s="19" t="s">
        <v>62</v>
      </c>
      <c r="E5" s="19" t="s">
        <v>63</v>
      </c>
      <c r="F5" s="19" t="s">
        <v>64</v>
      </c>
      <c r="G5" s="19" t="s">
        <v>32</v>
      </c>
    </row>
    <row r="6" spans="1:8" x14ac:dyDescent="0.15">
      <c r="A6" s="3" t="s">
        <v>65</v>
      </c>
    </row>
    <row r="7" spans="1:8" x14ac:dyDescent="0.15">
      <c r="B7" s="3" t="s">
        <v>66</v>
      </c>
      <c r="C7" s="25">
        <v>178073</v>
      </c>
      <c r="D7" s="25">
        <v>162213</v>
      </c>
      <c r="E7" s="25">
        <v>187407</v>
      </c>
      <c r="F7" s="25">
        <v>170594</v>
      </c>
      <c r="G7" s="25">
        <f>SUM(C7:F7)</f>
        <v>698287</v>
      </c>
      <c r="H7" s="25"/>
    </row>
    <row r="8" spans="1:8" x14ac:dyDescent="0.15">
      <c r="B8" s="3" t="s">
        <v>67</v>
      </c>
      <c r="C8" s="25">
        <v>147101</v>
      </c>
      <c r="D8" s="25">
        <v>124384</v>
      </c>
      <c r="E8" s="25">
        <v>85034</v>
      </c>
      <c r="F8" s="25">
        <v>81635</v>
      </c>
      <c r="G8" s="25">
        <f t="shared" ref="G8:G13" si="0">SUM(C8:F8)</f>
        <v>438154</v>
      </c>
      <c r="H8" s="25"/>
    </row>
    <row r="9" spans="1:8" x14ac:dyDescent="0.15">
      <c r="B9" s="3" t="s">
        <v>68</v>
      </c>
      <c r="C9" s="25">
        <v>182381</v>
      </c>
      <c r="D9" s="25">
        <v>158580</v>
      </c>
      <c r="E9" s="25">
        <v>160261</v>
      </c>
      <c r="F9" s="25">
        <v>155692</v>
      </c>
      <c r="G9" s="25">
        <f t="shared" si="0"/>
        <v>656914</v>
      </c>
      <c r="H9" s="25"/>
    </row>
    <row r="10" spans="1:8" x14ac:dyDescent="0.15">
      <c r="B10" s="3" t="s">
        <v>69</v>
      </c>
      <c r="C10" s="25">
        <v>59357</v>
      </c>
      <c r="D10" s="25">
        <v>55284</v>
      </c>
      <c r="E10" s="25">
        <v>49414</v>
      </c>
      <c r="F10" s="25">
        <v>56988</v>
      </c>
      <c r="G10" s="25">
        <f t="shared" si="0"/>
        <v>221043</v>
      </c>
      <c r="H10" s="25"/>
    </row>
    <row r="11" spans="1:8" x14ac:dyDescent="0.15">
      <c r="B11" s="3" t="s">
        <v>70</v>
      </c>
      <c r="C11" s="25">
        <v>181500</v>
      </c>
      <c r="D11" s="25">
        <v>65518</v>
      </c>
      <c r="E11" s="25">
        <v>118520</v>
      </c>
      <c r="F11" s="25">
        <v>161128</v>
      </c>
      <c r="G11" s="25">
        <f t="shared" si="0"/>
        <v>526666</v>
      </c>
      <c r="H11" s="25"/>
    </row>
    <row r="12" spans="1:8" x14ac:dyDescent="0.15">
      <c r="B12" s="3" t="s">
        <v>71</v>
      </c>
      <c r="C12" s="25">
        <v>15434</v>
      </c>
      <c r="D12" s="25">
        <v>12498</v>
      </c>
      <c r="E12" s="25">
        <v>12659</v>
      </c>
      <c r="F12" s="25">
        <v>12588</v>
      </c>
      <c r="G12" s="25">
        <f t="shared" si="0"/>
        <v>53179</v>
      </c>
      <c r="H12" s="25"/>
    </row>
    <row r="13" spans="1:8" x14ac:dyDescent="0.15">
      <c r="A13" s="3" t="s">
        <v>72</v>
      </c>
      <c r="C13" s="26">
        <v>357355</v>
      </c>
      <c r="D13" s="26">
        <v>395688</v>
      </c>
      <c r="E13" s="26">
        <v>374468</v>
      </c>
      <c r="F13" s="26">
        <v>365074</v>
      </c>
      <c r="G13" s="26">
        <f t="shared" si="0"/>
        <v>1492585</v>
      </c>
      <c r="H13" s="25"/>
    </row>
    <row r="14" spans="1:8" x14ac:dyDescent="0.15">
      <c r="C14" s="27">
        <f>SUM(C7:C13)</f>
        <v>1121201</v>
      </c>
      <c r="D14" s="27">
        <f>SUM(D7:D13)</f>
        <v>974165</v>
      </c>
      <c r="E14" s="27">
        <f t="shared" ref="E14:G14" si="1">SUM(E7:E13)</f>
        <v>987763</v>
      </c>
      <c r="F14" s="27">
        <f t="shared" si="1"/>
        <v>1003699</v>
      </c>
      <c r="G14" s="27">
        <f t="shared" si="1"/>
        <v>4086828</v>
      </c>
      <c r="H14" s="25"/>
    </row>
    <row r="15" spans="1:8" x14ac:dyDescent="0.15">
      <c r="C15" s="25"/>
      <c r="D15" s="25"/>
      <c r="E15" s="25"/>
      <c r="F15" s="25"/>
      <c r="G15" s="25"/>
      <c r="H15" s="25"/>
    </row>
    <row r="17" spans="1:2" x14ac:dyDescent="0.15">
      <c r="A17" s="3" t="s">
        <v>73</v>
      </c>
      <c r="B17" s="6"/>
    </row>
    <row r="18" spans="1:2" x14ac:dyDescent="0.15">
      <c r="A18" s="3" t="s">
        <v>74</v>
      </c>
      <c r="B18" s="6"/>
    </row>
    <row r="19" spans="1:2" x14ac:dyDescent="0.15">
      <c r="A19" s="3" t="s">
        <v>75</v>
      </c>
      <c r="B19" s="6"/>
    </row>
    <row r="20" spans="1:2" x14ac:dyDescent="0.15">
      <c r="A20" s="3" t="s">
        <v>76</v>
      </c>
      <c r="B20" s="6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c86c9a-a123-45f2-98db-a9bbdb97e7bb" xsi:nil="true"/>
    <lcf76f155ced4ddcb4097134ff3c332f xmlns="f76d5bcd-7b3d-4a59-b4f9-eddbe3de046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D595B455626E4AA094C2138B7E6A3E" ma:contentTypeVersion="18" ma:contentTypeDescription="Create a new document." ma:contentTypeScope="" ma:versionID="fbe401aaf6c00c3e5cfcf593d79efbe4">
  <xsd:schema xmlns:xsd="http://www.w3.org/2001/XMLSchema" xmlns:xs="http://www.w3.org/2001/XMLSchema" xmlns:p="http://schemas.microsoft.com/office/2006/metadata/properties" xmlns:ns2="f76d5bcd-7b3d-4a59-b4f9-eddbe3de0467" xmlns:ns3="06c86c9a-a123-45f2-98db-a9bbdb97e7bb" targetNamespace="http://schemas.microsoft.com/office/2006/metadata/properties" ma:root="true" ma:fieldsID="01bdb96e1326963ec5a107f08d71bd36" ns2:_="" ns3:_="">
    <xsd:import namespace="f76d5bcd-7b3d-4a59-b4f9-eddbe3de0467"/>
    <xsd:import namespace="06c86c9a-a123-45f2-98db-a9bbdb97e7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d5bcd-7b3d-4a59-b4f9-eddbe3de04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b0a169b-062b-4771-83df-1e6140b607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c86c9a-a123-45f2-98db-a9bbdb97e7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654429f-dc77-4b77-ae5e-e705c000b52c}" ma:internalName="TaxCatchAll" ma:showField="CatchAllData" ma:web="06c86c9a-a123-45f2-98db-a9bbdb97e7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811BED-0DB6-455F-BAA6-9444555651CC}">
  <ds:schemaRefs>
    <ds:schemaRef ds:uri="http://schemas.microsoft.com/office/2006/metadata/properties"/>
    <ds:schemaRef ds:uri="http://schemas.microsoft.com/office/infopath/2007/PartnerControls"/>
    <ds:schemaRef ds:uri="06c86c9a-a123-45f2-98db-a9bbdb97e7bb"/>
    <ds:schemaRef ds:uri="f76d5bcd-7b3d-4a59-b4f9-eddbe3de0467"/>
  </ds:schemaRefs>
</ds:datastoreItem>
</file>

<file path=customXml/itemProps2.xml><?xml version="1.0" encoding="utf-8"?>
<ds:datastoreItem xmlns:ds="http://schemas.openxmlformats.org/officeDocument/2006/customXml" ds:itemID="{24A7033B-E5F9-4268-B1A9-B793FCD0C7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E93286-20A8-48A1-B48F-323C5B0671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d5bcd-7b3d-4a59-b4f9-eddbe3de0467"/>
    <ds:schemaRef ds:uri="06c86c9a-a123-45f2-98db-a9bbdb97e7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DISCLAIMER</vt:lpstr>
      <vt:lpstr>1.Assessed</vt:lpstr>
      <vt:lpstr>2.Collections</vt:lpstr>
      <vt:lpstr>3.Expenditures</vt:lpstr>
      <vt:lpstr>4.AssessmentCollectionCosts</vt:lpstr>
      <vt:lpstr>5.OverallBudget</vt:lpstr>
      <vt:lpstr>'3.Expenditures'!Print_Titles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Georgia Valentine</cp:lastModifiedBy>
  <cp:revision/>
  <dcterms:created xsi:type="dcterms:W3CDTF">2021-03-25T22:17:55Z</dcterms:created>
  <dcterms:modified xsi:type="dcterms:W3CDTF">2024-10-18T21:35:54Z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0x0101007AD595B455626E4AA094C2138B7E6A3E</vt:lpwstr>
  </property>
  <property fmtid="{D5CDD505-2E9C-101B-9397-08002B2CF9AE}" pid="3" name="Order">
    <vt:r8>248800</vt:r8>
  </property>
</Properties>
</file>